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Galan\Desktop\CloudiwayM365TenantAssessment\"/>
    </mc:Choice>
  </mc:AlternateContent>
  <xr:revisionPtr revIDLastSave="0" documentId="13_ncr:1_{C79E09BB-0CC2-441A-BDDB-C758304D673F}" xr6:coauthVersionLast="47" xr6:coauthVersionMax="47" xr10:uidLastSave="{00000000-0000-0000-0000-000000000000}"/>
  <bookViews>
    <workbookView xWindow="-120" yWindow="-120" windowWidth="29040" windowHeight="15720" tabRatio="727" xr2:uid="{00000000-000D-0000-FFFF-FFFF00000000}"/>
  </bookViews>
  <sheets>
    <sheet name="DashBoard" sheetId="50" r:id="rId1"/>
    <sheet name="Summary" sheetId="11" state="hidden" r:id="rId2"/>
    <sheet name="Domains" sheetId="31" r:id="rId3"/>
    <sheet name="UserMailboxes" sheetId="33" r:id="rId4"/>
    <sheet name="UserMailboxesOnHold" sheetId="60" r:id="rId5"/>
    <sheet name="SharedMailboxes" sheetId="5" r:id="rId6"/>
    <sheet name="EmptyMailboxes" sheetId="42" state="hidden" r:id="rId7"/>
    <sheet name="RoomsEquiments" sheetId="47" r:id="rId8"/>
    <sheet name="Archives" sheetId="45" r:id="rId9"/>
    <sheet name="InactiveMailboxes" sheetId="58" r:id="rId10"/>
    <sheet name="DistributionGroups" sheetId="8" r:id="rId11"/>
    <sheet name="DynamicDistributionGroups" sheetId="23" r:id="rId12"/>
    <sheet name="MailEnabledSecurityGroups" sheetId="10" r:id="rId13"/>
    <sheet name="SecurityGroups" sheetId="9" r:id="rId14"/>
    <sheet name="ActiveOneDrives" sheetId="15" r:id="rId15"/>
    <sheet name="TerminatedOneDrives" sheetId="49" r:id="rId16"/>
    <sheet name="EmptyOneDrives" sheetId="18" r:id="rId17"/>
    <sheet name="SPOSites" sheetId="24" r:id="rId18"/>
    <sheet name="SPODocumentLibraries" sheetId="56" r:id="rId19"/>
    <sheet name="UnifiedGroups" sheetId="20" r:id="rId20"/>
    <sheet name="UnifiedGroupMailboxes" sheetId="55" r:id="rId21"/>
    <sheet name="UnifiedGroupDocumentLibraries" sheetId="57" r:id="rId22"/>
    <sheet name="MicrosoftTeams" sheetId="7" r:id="rId23"/>
    <sheet name="Microsoft365Licenses" sheetId="30" r:id="rId24"/>
    <sheet name="NonMailboxUsers" sheetId="16" r:id="rId25"/>
    <sheet name="GuestUsers" sheetId="36" r:id="rId26"/>
    <sheet name="OrganizationalContacts" sheetId="27" r:id="rId27"/>
    <sheet name="Errors" sheetId="13" r:id="rId28"/>
  </sheets>
  <definedNames>
    <definedName name="_xlnm._FilterDatabase" localSheetId="8" hidden="1">Archives!$A$2:$I$2</definedName>
    <definedName name="_xlnm._FilterDatabase" localSheetId="10" hidden="1">DistributionGroups!$A$2:$J$2</definedName>
    <definedName name="_xlnm._FilterDatabase" localSheetId="2" hidden="1">Domains!$A$2:$I$2</definedName>
    <definedName name="_xlnm._FilterDatabase" localSheetId="11" hidden="1">DynamicDistributionGroups!$A$2:$J$2</definedName>
    <definedName name="_xlnm._FilterDatabase" localSheetId="6" hidden="1">EmptyMailboxes!$A$2:$I$2</definedName>
    <definedName name="_xlnm._FilterDatabase" localSheetId="9" hidden="1">InactiveMailboxes!$A$2:$I$2</definedName>
    <definedName name="_xlnm._FilterDatabase" localSheetId="12" hidden="1">MailEnabledSecurityGroups!$A$2:$G$2</definedName>
    <definedName name="_xlnm._FilterDatabase" localSheetId="22" hidden="1">MicrosoftTeams!$A$2:$K$2</definedName>
    <definedName name="_xlnm._FilterDatabase" localSheetId="26" hidden="1">OrganizationalContacts!$A$2:$E$2</definedName>
    <definedName name="_xlnm._FilterDatabase" localSheetId="7" hidden="1">RoomsEquiments!$A$2:$I$2</definedName>
    <definedName name="_xlnm._FilterDatabase" localSheetId="13" hidden="1">SecurityGroups!$A$2:$E$2</definedName>
    <definedName name="_xlnm._FilterDatabase" localSheetId="5" hidden="1">SharedMailboxes!$A$2:$I$2</definedName>
    <definedName name="_xlnm._FilterDatabase" localSheetId="3" hidden="1">UserMailboxes!$A$2:$I$2</definedName>
    <definedName name="_xlnm._FilterDatabase" localSheetId="4" hidden="1">UserMailboxesOnHold!$A$2:$I$2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9" i="50" l="1"/>
  <c r="N16" i="50"/>
  <c r="K18" i="50"/>
  <c r="B8" i="50"/>
  <c r="N71" i="50"/>
  <c r="N22" i="50"/>
  <c r="N73" i="50"/>
  <c r="N52" i="50"/>
  <c r="N77" i="50"/>
  <c r="N56" i="50"/>
  <c r="N75" i="50"/>
  <c r="N54" i="50"/>
  <c r="N20" i="50"/>
  <c r="N18" i="50"/>
  <c r="E54" i="50"/>
  <c r="N69" i="50"/>
  <c r="N67" i="50"/>
  <c r="N65" i="50"/>
  <c r="E77" i="50"/>
  <c r="E75" i="50"/>
  <c r="E73" i="50"/>
  <c r="E28" i="50"/>
  <c r="E18" i="50"/>
  <c r="K22" i="50"/>
  <c r="H22" i="50"/>
  <c r="E22" i="50"/>
  <c r="H16" i="50"/>
  <c r="E71" i="50"/>
  <c r="E69" i="50"/>
  <c r="E67" i="50"/>
  <c r="E65" i="50"/>
  <c r="K56" i="50"/>
  <c r="H56" i="50"/>
  <c r="E56" i="50"/>
  <c r="K54" i="50"/>
  <c r="H54" i="50"/>
  <c r="K52" i="50"/>
  <c r="H52" i="50"/>
  <c r="E52" i="50"/>
  <c r="E42" i="50"/>
  <c r="E40" i="50"/>
  <c r="N38" i="50"/>
  <c r="K38" i="50"/>
  <c r="H38" i="50"/>
  <c r="E38" i="50"/>
  <c r="K20" i="50"/>
  <c r="H20" i="50"/>
  <c r="H18" i="50"/>
  <c r="K16" i="50"/>
  <c r="E26" i="50"/>
  <c r="E20" i="50"/>
  <c r="E24" i="50"/>
  <c r="E16" i="50"/>
</calcChain>
</file>

<file path=xl/sharedStrings.xml><?xml version="1.0" encoding="utf-8"?>
<sst xmlns="http://schemas.openxmlformats.org/spreadsheetml/2006/main" count="114" uniqueCount="52">
  <si>
    <t>Key</t>
  </si>
  <si>
    <t>Value</t>
  </si>
  <si>
    <t>NO ERRORS</t>
  </si>
  <si>
    <t>Back to Dashboard</t>
  </si>
  <si>
    <t>User Mailboxes</t>
  </si>
  <si>
    <t>Microsoft Teams</t>
  </si>
  <si>
    <t>Inactive Mailboxes</t>
  </si>
  <si>
    <t>Domains</t>
  </si>
  <si>
    <t>Guest Users</t>
  </si>
  <si>
    <t>Organizational Contacts</t>
  </si>
  <si>
    <t>Security Groups</t>
  </si>
  <si>
    <t>SharePoint Sites</t>
  </si>
  <si>
    <t>Mails</t>
  </si>
  <si>
    <t>Shared Mailboxes</t>
  </si>
  <si>
    <t>Average Size (GBs)</t>
  </si>
  <si>
    <t>Total Size (GBs)</t>
  </si>
  <si>
    <t>Archive</t>
  </si>
  <si>
    <t>Files</t>
  </si>
  <si>
    <t>Unified Groups</t>
  </si>
  <si>
    <t xml:space="preserve">Non-Migrated Objects </t>
  </si>
  <si>
    <t>M365 Licenses</t>
  </si>
  <si>
    <t>Non-Mailbox users</t>
  </si>
  <si>
    <t>Distribution Lists</t>
  </si>
  <si>
    <t>Number of Licenses</t>
  </si>
  <si>
    <t>X</t>
  </si>
  <si>
    <t>Number of objects</t>
  </si>
  <si>
    <t>Mail</t>
  </si>
  <si>
    <t>File</t>
  </si>
  <si>
    <t>Site</t>
  </si>
  <si>
    <t>Group</t>
  </si>
  <si>
    <t>Rooms and Equipments</t>
  </si>
  <si>
    <t>Mail-Enable Security Groups</t>
  </si>
  <si>
    <t>Dynamic Distribution Lists</t>
  </si>
  <si>
    <t>Total Number of Cloudiway Licenses</t>
  </si>
  <si>
    <t>Premium (Mail+File)</t>
  </si>
  <si>
    <t>Team</t>
  </si>
  <si>
    <t>Document Libraries</t>
  </si>
  <si>
    <t>SPO Sites / Unified Groups / Microsoft Teams</t>
  </si>
  <si>
    <t>Cloudiway License Type</t>
  </si>
  <si>
    <t>Microsoft 365 Tenant Analysis for Migration</t>
  </si>
  <si>
    <t>Mail*</t>
  </si>
  <si>
    <t>File*</t>
  </si>
  <si>
    <t>Free</t>
  </si>
  <si>
    <t>*Inactive Mailboxes can be migrated if users are licensed back in M365</t>
  </si>
  <si>
    <t>*Terminated OneDrives can be migrated if users are licensed back in M365</t>
  </si>
  <si>
    <t>Active OneDrives</t>
  </si>
  <si>
    <t>Terminated OneDrives</t>
  </si>
  <si>
    <t>Empty OneDrives</t>
  </si>
  <si>
    <t>Standard File</t>
  </si>
  <si>
    <t xml:space="preserve"> Standard Mail</t>
  </si>
  <si>
    <t>On-Hold Mailboxes</t>
  </si>
  <si>
    <t>Team Private Chats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</si>
</sst>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Lucida Grande"/>
    </font>
    <font>
      <u/>
      <sz val="11"/>
      <color theme="10"/>
      <name val="Calibri"/>
      <family val="2"/>
    </font>
    <font>
      <sz val="11"/>
      <color rgb="FF5A7988"/>
      <name val="Lucida Grande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Rubik"/>
    </font>
    <font>
      <b/>
      <sz val="20"/>
      <color rgb="FFFB8638"/>
      <name val="Lucida Grande"/>
    </font>
    <font>
      <b/>
      <sz val="32"/>
      <color rgb="FFFB8638"/>
      <name val="Rubik Medium"/>
    </font>
    <font>
      <b/>
      <sz val="11"/>
      <name val="Lucida Grande"/>
    </font>
    <font>
      <sz val="11"/>
      <color theme="2"/>
      <name val="Lucida Grande"/>
    </font>
    <font>
      <sz val="11"/>
      <color rgb="FFFF0000"/>
      <name val="Lucida Grande"/>
    </font>
    <font>
      <b/>
      <u/>
      <sz val="14"/>
      <color theme="0"/>
      <name val="Rubik"/>
    </font>
    <font>
      <b/>
      <sz val="11"/>
      <color rgb="FFC00000"/>
      <name val="Lucida Grande"/>
    </font>
    <font>
      <b/>
      <u/>
      <sz val="10"/>
      <color theme="0"/>
      <name val="Rubik"/>
    </font>
    <font>
      <sz val="12"/>
      <name val="Lucida Grande"/>
    </font>
    <font>
      <b/>
      <sz val="12"/>
      <name val="Lucida Grande"/>
    </font>
    <font>
      <sz val="11"/>
      <color rgb="FFC00000"/>
      <name val="Lucida Grande"/>
    </font>
  </fonts>
  <fills count="4">
    <fill>
      <patternFill patternType="none"/>
    </fill>
    <fill>
      <patternFill patternType="gray125"/>
    </fill>
    <fill>
      <patternFill patternType="solid">
        <fgColor rgb="FF01183A"/>
        <bgColor indexed="64"/>
      </patternFill>
    </fill>
    <fill>
      <patternFill patternType="solid">
        <fgColor rgb="FF05AEE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1" applyNumberFormat="1" applyFont="1" applyFill="1" applyBorder="1" applyAlignment="1">
      <alignment vertical="center"/>
    </xf>
    <xf numFmtId="0" fontId="4" fillId="0" borderId="0" xfId="0" applyFo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3" borderId="0" xfId="0" applyFill="1"/>
    <xf numFmtId="0" fontId="6" fillId="2" borderId="0" xfId="0" applyFont="1" applyFill="1"/>
    <xf numFmtId="0" fontId="7" fillId="2" borderId="0" xfId="0" applyFont="1" applyFill="1" applyAlignment="1">
      <alignment vertical="center"/>
    </xf>
    <xf numFmtId="0" fontId="5" fillId="3" borderId="0" xfId="0" applyFont="1" applyFill="1"/>
    <xf numFmtId="0" fontId="0" fillId="3" borderId="0" xfId="0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/>
    <xf numFmtId="0" fontId="9" fillId="2" borderId="0" xfId="0" applyFont="1" applyFill="1"/>
    <xf numFmtId="0" fontId="10" fillId="3" borderId="0" xfId="0" applyFont="1" applyFill="1" applyAlignment="1">
      <alignment horizontal="right"/>
    </xf>
    <xf numFmtId="0" fontId="11" fillId="3" borderId="0" xfId="1" applyFont="1" applyFill="1"/>
    <xf numFmtId="0" fontId="12" fillId="3" borderId="0" xfId="0" applyFont="1" applyFill="1"/>
    <xf numFmtId="0" fontId="13" fillId="3" borderId="0" xfId="1" applyFont="1" applyFill="1"/>
    <xf numFmtId="0" fontId="14" fillId="3" borderId="0" xfId="0" applyFont="1" applyFill="1"/>
    <xf numFmtId="0" fontId="15" fillId="3" borderId="0" xfId="0" applyFont="1" applyFill="1" applyAlignment="1">
      <alignment horizontal="right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0" fontId="14" fillId="2" borderId="0" xfId="0" applyFont="1" applyFill="1"/>
    <xf numFmtId="0" fontId="12" fillId="3" borderId="0" xfId="0" applyFont="1" applyFill="1" applyAlignment="1">
      <alignment horizontal="right"/>
    </xf>
    <xf numFmtId="0" fontId="16" fillId="3" borderId="0" xfId="0" applyFont="1" applyFill="1" applyAlignment="1">
      <alignment horizontal="right"/>
    </xf>
    <xf numFmtId="0" fontId="16" fillId="3" borderId="0" xfId="0" applyFont="1" applyFill="1"/>
  </cellXfs>
  <cellStyles count="2">
    <cellStyle name="Hyperlink" xfId="1" builtinId="8"/>
    <cellStyle name="Normal" xfId="0" builtinId="0" customBuiltin="1"/>
  </cellStyles>
  <dxfs count="0"/>
  <tableStyles count="0" defaultTableStyle="TableStyleMedium2" defaultPivotStyle="PivotStyleLight16"/>
  <colors>
    <mruColors>
      <color rgb="FF05AEE7"/>
      <color rgb="FF01183A"/>
      <color rgb="FFFB8638"/>
      <color rgb="FFF3F5FD"/>
      <color rgb="FF682FDC"/>
      <color rgb="FF5A7988"/>
      <color rgb="FF253238"/>
      <color rgb="FF3455DB"/>
      <color rgb="FF1920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1134034</xdr:colOff>
      <xdr:row>5</xdr:row>
      <xdr:rowOff>67067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4DB7EB-172A-4A0B-A6A4-A5CC2BC43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59" y="179294"/>
          <a:ext cx="3027828" cy="1131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B6E2-AC11-45EC-B082-B5158230435C}">
  <dimension ref="B3:R80"/>
  <sheetViews>
    <sheetView tabSelected="1" topLeftCell="A47" zoomScale="85" workbookViewId="0">
      <selection activeCell="I75" sqref="I75"/>
    </sheetView>
  </sheetViews>
  <sheetFormatPr defaultRowHeight="14.25"/>
  <cols>
    <col min="1" max="1" width="5" style="5" customWidth="1"/>
    <col min="2" max="2" width="4.875" style="5" customWidth="1"/>
    <col min="3" max="3" width="20" style="5" customWidth="1"/>
    <col min="4" max="4" width="24.75" style="5" customWidth="1"/>
    <col min="5" max="10" width="9" style="5"/>
    <col min="11" max="12" width="8.75" style="5" customWidth="1"/>
    <col min="13" max="14" width="9" style="5"/>
    <col min="15" max="15" width="12" style="5" customWidth="1"/>
    <col min="16" max="16384" width="9" style="5"/>
  </cols>
  <sheetData>
    <row r="3" spans="2:18" ht="14.25" customHeight="1"/>
    <row r="4" spans="2:18" ht="41.25">
      <c r="F4" s="9"/>
      <c r="G4" s="9"/>
    </row>
    <row r="5" spans="2:18">
      <c r="F5" s="6"/>
      <c r="G5" s="6"/>
    </row>
    <row r="7" spans="2:18" ht="41.25">
      <c r="B7" s="9" t="s">
        <v>39</v>
      </c>
    </row>
    <row r="8" spans="2:18">
      <c r="B8" s="14" t="e">
        <f>_xlfn.CONCAT("Report created on ",VLOOKUP("ReportDate",Summary!A1:B100,2,FALSE))</f>
        <v>#N/A</v>
      </c>
    </row>
    <row r="11" spans="2:18" ht="26.25">
      <c r="B11" s="8" t="s">
        <v>12</v>
      </c>
    </row>
    <row r="13" spans="2:18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2:18" s="23" customFormat="1" ht="15.75">
      <c r="B14" s="19"/>
      <c r="C14" s="19"/>
      <c r="D14" s="19"/>
      <c r="E14" s="20" t="s">
        <v>25</v>
      </c>
      <c r="F14" s="19"/>
      <c r="G14" s="21" t="s">
        <v>14</v>
      </c>
      <c r="H14" s="19"/>
      <c r="I14" s="19"/>
      <c r="J14" s="19"/>
      <c r="K14" s="20" t="s">
        <v>15</v>
      </c>
      <c r="L14" s="20"/>
      <c r="M14" s="22"/>
      <c r="N14" s="20" t="s">
        <v>23</v>
      </c>
      <c r="O14" s="20"/>
      <c r="P14" s="22"/>
      <c r="Q14" s="20" t="s">
        <v>38</v>
      </c>
      <c r="R14" s="19"/>
    </row>
    <row r="15" spans="2:18" ht="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13"/>
      <c r="N15" s="13"/>
      <c r="O15" s="13"/>
      <c r="P15" s="13"/>
      <c r="Q15" s="13"/>
      <c r="R15" s="7"/>
    </row>
    <row r="16" spans="2:18" ht="18">
      <c r="B16" s="7"/>
      <c r="C16" s="16" t="s">
        <v>4</v>
      </c>
      <c r="D16" s="18" t="s">
        <v>50</v>
      </c>
      <c r="E16" s="7" t="e">
        <f>VLOOKUP("numUserMailboxes", Summary!A1:B100, 2, FALSE)</f>
        <v>#N/A</v>
      </c>
      <c r="F16" s="7"/>
      <c r="G16" s="7"/>
      <c r="H16" s="7" t="e">
        <f>VLOOKUP("userMailboxAverageSizeGBs", Summary!A1:B100, 2, FALSE)</f>
        <v>#N/A</v>
      </c>
      <c r="I16" s="7"/>
      <c r="J16" s="7"/>
      <c r="K16" s="7" t="e">
        <f>VLOOKUP("userMailboxTotalSizeGBs", Summary!A1:B100, 2, FALSE)</f>
        <v>#N/A</v>
      </c>
      <c r="L16" s="7"/>
      <c r="M16" s="7"/>
      <c r="N16" s="13" t="e">
        <f>VLOOKUP("userMailboxNumLicenses", Summary!A1:B100, 2, FALSE)</f>
        <v>#N/A</v>
      </c>
      <c r="O16" s="7"/>
      <c r="P16" s="7"/>
      <c r="Q16" s="12" t="s">
        <v>26</v>
      </c>
      <c r="R16" s="7"/>
    </row>
    <row r="17" spans="2:18" ht="1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3"/>
      <c r="O17" s="7"/>
      <c r="P17" s="7"/>
      <c r="Q17" s="13"/>
      <c r="R17" s="7"/>
    </row>
    <row r="18" spans="2:18" ht="18">
      <c r="B18" s="7"/>
      <c r="C18" s="16" t="s">
        <v>13</v>
      </c>
      <c r="D18" s="7"/>
      <c r="E18" s="7" t="e">
        <f>VLOOKUP("numSharedMailboxes", Summary!A1:B100, 2, FALSE)</f>
        <v>#N/A</v>
      </c>
      <c r="F18" s="7"/>
      <c r="G18" s="7"/>
      <c r="H18" s="7" t="e">
        <f>VLOOKUP("sharedMailboxAverageSizeGBs",  Summary!A1:B100, 2, FALSE)</f>
        <v>#N/A</v>
      </c>
      <c r="I18" s="7"/>
      <c r="J18" s="7"/>
      <c r="K18" s="7" t="e">
        <f>VLOOKUP("SharedMailboxTotalSizeGBs",  Summary!A1:B100, 2, FALSE)</f>
        <v>#N/A</v>
      </c>
      <c r="L18" s="7"/>
      <c r="M18" s="7"/>
      <c r="N18" s="13" t="e">
        <f>VLOOKUP("sharedMailboxNumLicenses",  Summary!A1:B100, 2, FALSE)</f>
        <v>#N/A</v>
      </c>
      <c r="O18" s="7"/>
      <c r="P18" s="7"/>
      <c r="Q18" s="12" t="s">
        <v>26</v>
      </c>
      <c r="R18" s="7"/>
    </row>
    <row r="19" spans="2:18" ht="1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13"/>
      <c r="O19" s="7"/>
      <c r="P19" s="7"/>
      <c r="Q19" s="13"/>
      <c r="R19" s="7"/>
    </row>
    <row r="20" spans="2:18" ht="18">
      <c r="B20" s="7"/>
      <c r="C20" s="16" t="s">
        <v>30</v>
      </c>
      <c r="D20" s="7"/>
      <c r="E20" s="7" t="e">
        <f>VLOOKUP("numRoomEquipmentMailboxes", Summary!A1:B100, 2, FALSE)</f>
        <v>#N/A</v>
      </c>
      <c r="F20" s="7"/>
      <c r="G20" s="7"/>
      <c r="H20" s="7" t="e">
        <f>VLOOKUP("roomEquipmentMailboxAverageSizeGBs",  Summary!A1:B100, 2, FALSE)</f>
        <v>#N/A</v>
      </c>
      <c r="I20" s="7"/>
      <c r="J20" s="7"/>
      <c r="K20" s="7" t="e">
        <f>VLOOKUP("roomEquipmentTotalSizeGBs",  Summary!A1:B100, 2, FALSE)</f>
        <v>#N/A</v>
      </c>
      <c r="L20" s="7"/>
      <c r="M20" s="7"/>
      <c r="N20" s="13" t="e">
        <f>VLOOKUP("roomEquipmentNumLicenses",  Summary!A1:B100, 2, FALSE)</f>
        <v>#N/A</v>
      </c>
      <c r="O20" s="7"/>
      <c r="P20" s="7"/>
      <c r="Q20" s="12" t="s">
        <v>26</v>
      </c>
      <c r="R20" s="7"/>
    </row>
    <row r="21" spans="2:18" ht="1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13"/>
      <c r="O21" s="7"/>
      <c r="P21" s="7"/>
      <c r="Q21" s="13"/>
      <c r="R21" s="7"/>
    </row>
    <row r="22" spans="2:18" ht="18">
      <c r="B22" s="7"/>
      <c r="C22" s="16" t="s">
        <v>16</v>
      </c>
      <c r="D22" s="7"/>
      <c r="E22" s="7" t="e">
        <f>VLOOKUP("numArchiveMailboxes",  Summary!A1:B100, 2, FALSE)</f>
        <v>#N/A</v>
      </c>
      <c r="F22" s="7"/>
      <c r="G22" s="7"/>
      <c r="H22" s="7" t="e">
        <f>VLOOKUP("archiveMailboxAverageSizeGBs",  Summary!A1:B100, 2, FALSE)</f>
        <v>#N/A</v>
      </c>
      <c r="I22" s="7"/>
      <c r="J22" s="7"/>
      <c r="K22" s="7" t="e">
        <f>VLOOKUP("archiveMailboxTotalSizeGBs",  Summary!A1:B100, 2, FALSE)</f>
        <v>#N/A</v>
      </c>
      <c r="L22" s="7"/>
      <c r="M22" s="7"/>
      <c r="N22" s="13" t="e">
        <f>VLOOKUP("archiveNumLicenses",  Summary!A1:B100, 2, FALSE)</f>
        <v>#N/A</v>
      </c>
      <c r="O22" s="7"/>
      <c r="P22" s="7"/>
      <c r="Q22" s="12" t="s">
        <v>16</v>
      </c>
      <c r="R22" s="7"/>
    </row>
    <row r="23" spans="2:18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2:18" ht="18">
      <c r="B24" s="7"/>
      <c r="C24" s="16" t="s">
        <v>6</v>
      </c>
      <c r="D24" s="7"/>
      <c r="E24" s="7" t="e">
        <f>VLOOKUP("numInactiveMailboxes", Summary!A1:B100, 2, FALSE)</f>
        <v>#N/A</v>
      </c>
      <c r="F24" s="7"/>
      <c r="G24" s="7"/>
      <c r="H24" s="25" t="s">
        <v>24</v>
      </c>
      <c r="I24" s="26"/>
      <c r="J24" s="26"/>
      <c r="K24" s="25" t="s">
        <v>24</v>
      </c>
      <c r="L24" s="26"/>
      <c r="M24" s="26"/>
      <c r="N24" s="25" t="s">
        <v>24</v>
      </c>
      <c r="O24" s="7"/>
      <c r="P24" s="7"/>
      <c r="Q24" s="24" t="s">
        <v>40</v>
      </c>
      <c r="R24" s="7"/>
    </row>
    <row r="25" spans="2:18" ht="15">
      <c r="B25" s="7"/>
      <c r="C25" s="7"/>
      <c r="D25" s="7"/>
      <c r="E25" s="7"/>
      <c r="F25" s="7"/>
      <c r="G25" s="7"/>
      <c r="H25" s="26"/>
      <c r="I25" s="26"/>
      <c r="J25" s="26"/>
      <c r="K25" s="26"/>
      <c r="L25" s="26"/>
      <c r="M25" s="26"/>
      <c r="N25" s="17"/>
      <c r="O25" s="7"/>
      <c r="P25" s="7"/>
      <c r="Q25" s="13"/>
      <c r="R25" s="7"/>
    </row>
    <row r="26" spans="2:18" ht="18">
      <c r="B26" s="7"/>
      <c r="C26" s="16" t="s">
        <v>22</v>
      </c>
      <c r="D26" s="7"/>
      <c r="E26" s="7" t="e">
        <f>VLOOKUP("numDistributionLists",  Summary!A1:B100, 2, FALSE)</f>
        <v>#N/A</v>
      </c>
      <c r="F26" s="7"/>
      <c r="G26" s="7"/>
      <c r="H26" s="25" t="s">
        <v>24</v>
      </c>
      <c r="I26" s="25"/>
      <c r="J26" s="26"/>
      <c r="K26" s="25" t="s">
        <v>24</v>
      </c>
      <c r="L26" s="25"/>
      <c r="M26" s="26"/>
      <c r="N26" s="25" t="s">
        <v>24</v>
      </c>
      <c r="O26" s="11"/>
      <c r="P26" s="7"/>
      <c r="Q26" s="12" t="s">
        <v>42</v>
      </c>
      <c r="R26" s="7"/>
    </row>
    <row r="27" spans="2:18">
      <c r="B27" s="7"/>
      <c r="C27" s="7"/>
      <c r="D27" s="7"/>
      <c r="E27" s="7"/>
      <c r="F27" s="7"/>
      <c r="G27" s="7"/>
      <c r="H27" s="26"/>
      <c r="I27" s="26"/>
      <c r="J27" s="26"/>
      <c r="K27" s="26"/>
      <c r="L27" s="26"/>
      <c r="M27" s="26"/>
      <c r="N27" s="26"/>
      <c r="O27" s="7"/>
      <c r="P27" s="7"/>
      <c r="Q27" s="7"/>
      <c r="R27" s="7"/>
    </row>
    <row r="28" spans="2:18" ht="18">
      <c r="B28" s="7"/>
      <c r="C28" s="16" t="s">
        <v>31</v>
      </c>
      <c r="D28" s="7"/>
      <c r="E28" s="7" t="e">
        <f>VLOOKUP("numMailEnabledSecurityGroups", Summary!A1:B100, 2, FALSE)</f>
        <v>#N/A</v>
      </c>
      <c r="F28" s="7"/>
      <c r="G28" s="7"/>
      <c r="H28" s="25" t="s">
        <v>24</v>
      </c>
      <c r="I28" s="25"/>
      <c r="J28" s="26"/>
      <c r="K28" s="25" t="s">
        <v>24</v>
      </c>
      <c r="L28" s="25"/>
      <c r="M28" s="26"/>
      <c r="N28" s="25" t="s">
        <v>24</v>
      </c>
      <c r="O28" s="11"/>
      <c r="P28" s="7"/>
      <c r="Q28" s="12" t="s">
        <v>42</v>
      </c>
      <c r="R28" s="7"/>
    </row>
    <row r="29" spans="2:18" ht="15.75">
      <c r="B29" s="7"/>
      <c r="C29" s="7"/>
      <c r="D29" s="7"/>
      <c r="E29" s="10"/>
      <c r="F29" s="7"/>
      <c r="G29" s="7"/>
      <c r="H29" s="11"/>
      <c r="I29" s="11"/>
      <c r="J29" s="7"/>
      <c r="K29" s="11"/>
      <c r="L29" s="11"/>
      <c r="M29" s="7"/>
      <c r="N29" s="11"/>
      <c r="O29" s="11"/>
      <c r="P29" s="7"/>
      <c r="Q29" s="11"/>
      <c r="R29" s="7"/>
    </row>
    <row r="30" spans="2:18" ht="1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24" t="s">
        <v>43</v>
      </c>
      <c r="R30" s="7"/>
    </row>
    <row r="31" spans="2:18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3" spans="2:18" ht="26.25">
      <c r="B33" s="8" t="s">
        <v>17</v>
      </c>
    </row>
    <row r="35" spans="2:18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2:18" s="23" customFormat="1" ht="15.75">
      <c r="B36" s="19"/>
      <c r="C36" s="19"/>
      <c r="D36" s="19"/>
      <c r="E36" s="20" t="s">
        <v>25</v>
      </c>
      <c r="F36" s="19"/>
      <c r="G36" s="21" t="s">
        <v>14</v>
      </c>
      <c r="H36" s="19"/>
      <c r="I36" s="19"/>
      <c r="J36" s="19"/>
      <c r="K36" s="20" t="s">
        <v>15</v>
      </c>
      <c r="L36" s="20"/>
      <c r="M36" s="19"/>
      <c r="N36" s="20" t="s">
        <v>23</v>
      </c>
      <c r="O36" s="20"/>
      <c r="P36" s="19"/>
      <c r="Q36" s="20" t="s">
        <v>38</v>
      </c>
      <c r="R36" s="19"/>
    </row>
    <row r="37" spans="2:18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 ht="18">
      <c r="B38" s="7"/>
      <c r="C38" s="16" t="s">
        <v>45</v>
      </c>
      <c r="D38" s="7"/>
      <c r="E38" s="7" t="e">
        <f>VLOOKUP("numActiveOneDrives", Summary!A1:B100, 2, FALSE)</f>
        <v>#N/A</v>
      </c>
      <c r="F38" s="7"/>
      <c r="G38" s="7"/>
      <c r="H38" s="7" t="e">
        <f>VLOOKUP("activeOneDriveAverageSizeGBs",  Summary!A1:B100, 2, FALSE)</f>
        <v>#N/A</v>
      </c>
      <c r="I38" s="7"/>
      <c r="J38" s="7"/>
      <c r="K38" s="7" t="e">
        <f>VLOOKUP("activeOneDriveTotalSizeGBs", Summary!A1:B100, 2, FALSE)</f>
        <v>#N/A</v>
      </c>
      <c r="L38" s="7"/>
      <c r="M38" s="7"/>
      <c r="N38" s="13" t="e">
        <f>VLOOKUP("activeOneDriveNumLicenses", Summary!A1:B100, 2, FALSE)</f>
        <v>#N/A</v>
      </c>
      <c r="O38" s="7"/>
      <c r="P38" s="7"/>
      <c r="Q38" s="12" t="s">
        <v>27</v>
      </c>
      <c r="R38" s="7"/>
    </row>
    <row r="39" spans="2:18" ht="1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13"/>
      <c r="O39" s="7"/>
      <c r="P39" s="7"/>
      <c r="Q39" s="13"/>
      <c r="R39" s="7"/>
    </row>
    <row r="40" spans="2:18" ht="18">
      <c r="B40" s="7"/>
      <c r="C40" s="16" t="s">
        <v>46</v>
      </c>
      <c r="D40" s="7"/>
      <c r="E40" s="7" t="e">
        <f>VLOOKUP("numTerminatedOneDrives", Summary!A1:B100, 2, FALSE)</f>
        <v>#N/A</v>
      </c>
      <c r="F40" s="7"/>
      <c r="G40" s="7"/>
      <c r="H40" s="25" t="s">
        <v>24</v>
      </c>
      <c r="I40" s="26"/>
      <c r="J40" s="26"/>
      <c r="K40" s="25" t="s">
        <v>24</v>
      </c>
      <c r="L40" s="26"/>
      <c r="M40" s="26"/>
      <c r="N40" s="25" t="s">
        <v>24</v>
      </c>
      <c r="O40" s="26"/>
      <c r="P40" s="26"/>
      <c r="Q40" s="24" t="s">
        <v>41</v>
      </c>
      <c r="R40" s="7"/>
    </row>
    <row r="41" spans="2:18" ht="15.75">
      <c r="B41" s="7"/>
      <c r="C41" s="10"/>
      <c r="D41" s="7"/>
      <c r="E41" s="7"/>
      <c r="F41" s="7"/>
      <c r="G41" s="7"/>
      <c r="H41" s="25"/>
      <c r="I41" s="25"/>
      <c r="J41" s="26"/>
      <c r="K41" s="25"/>
      <c r="L41" s="25"/>
      <c r="M41" s="26"/>
      <c r="N41" s="25"/>
      <c r="O41" s="26"/>
      <c r="P41" s="26"/>
      <c r="Q41" s="26"/>
      <c r="R41" s="7"/>
    </row>
    <row r="42" spans="2:18" ht="18">
      <c r="B42" s="7"/>
      <c r="C42" s="16" t="s">
        <v>47</v>
      </c>
      <c r="D42" s="7"/>
      <c r="E42" s="7" t="e">
        <f>VLOOKUP("numEmptyOneDrives", Summary!A1:B100, 2, FALSE)</f>
        <v>#N/A</v>
      </c>
      <c r="F42" s="7"/>
      <c r="G42" s="7"/>
      <c r="H42" s="25" t="s">
        <v>24</v>
      </c>
      <c r="I42" s="26"/>
      <c r="J42" s="26"/>
      <c r="K42" s="25" t="s">
        <v>24</v>
      </c>
      <c r="L42" s="26"/>
      <c r="M42" s="26"/>
      <c r="N42" s="25" t="s">
        <v>24</v>
      </c>
      <c r="O42" s="26"/>
      <c r="P42" s="26"/>
      <c r="Q42" s="25" t="s">
        <v>24</v>
      </c>
      <c r="R42" s="7"/>
    </row>
    <row r="43" spans="2:18" ht="18">
      <c r="B43" s="7"/>
      <c r="C43" s="16"/>
      <c r="D43" s="7"/>
      <c r="E43" s="7"/>
      <c r="F43" s="7"/>
      <c r="G43" s="7"/>
      <c r="H43" s="15"/>
      <c r="I43" s="7"/>
      <c r="J43" s="7"/>
      <c r="K43" s="15"/>
      <c r="L43" s="7"/>
      <c r="M43" s="7"/>
      <c r="N43" s="15"/>
      <c r="O43" s="7"/>
      <c r="P43" s="7"/>
      <c r="Q43" s="15"/>
      <c r="R43" s="7"/>
    </row>
    <row r="44" spans="2:18" ht="15.75">
      <c r="B44" s="7"/>
      <c r="C44" s="10"/>
      <c r="D44" s="7"/>
      <c r="E44" s="7"/>
      <c r="F44" s="7"/>
      <c r="G44" s="7"/>
      <c r="H44" s="11"/>
      <c r="I44" s="11"/>
      <c r="J44" s="7"/>
      <c r="K44" s="11"/>
      <c r="L44" s="11"/>
      <c r="M44" s="7"/>
      <c r="N44" s="11"/>
      <c r="O44" s="7"/>
      <c r="P44" s="7"/>
      <c r="Q44" s="24" t="s">
        <v>44</v>
      </c>
      <c r="R44" s="7"/>
    </row>
    <row r="45" spans="2:18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11"/>
      <c r="R45" s="7"/>
    </row>
    <row r="47" spans="2:18" ht="26.25">
      <c r="B47" s="8" t="s">
        <v>37</v>
      </c>
    </row>
    <row r="49" spans="2:18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2:18" s="23" customFormat="1" ht="15.75">
      <c r="B50" s="19"/>
      <c r="C50" s="19"/>
      <c r="D50" s="19"/>
      <c r="E50" s="20" t="s">
        <v>25</v>
      </c>
      <c r="F50" s="19"/>
      <c r="G50" s="21" t="s">
        <v>14</v>
      </c>
      <c r="H50" s="19"/>
      <c r="I50" s="19"/>
      <c r="J50" s="19"/>
      <c r="K50" s="20" t="s">
        <v>15</v>
      </c>
      <c r="L50" s="20"/>
      <c r="M50" s="19"/>
      <c r="N50" s="20" t="s">
        <v>23</v>
      </c>
      <c r="O50" s="20"/>
      <c r="P50" s="19"/>
      <c r="Q50" s="20" t="s">
        <v>38</v>
      </c>
      <c r="R50" s="19"/>
    </row>
    <row r="51" spans="2:18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2:18" ht="18">
      <c r="B52" s="7"/>
      <c r="C52" s="16" t="s">
        <v>11</v>
      </c>
      <c r="D52" s="18" t="s">
        <v>36</v>
      </c>
      <c r="E52" s="7" t="e">
        <f>VLOOKUP("numSpoSites", Summary!A1:B100, 2, FALSE)</f>
        <v>#N/A</v>
      </c>
      <c r="F52" s="7"/>
      <c r="G52" s="7"/>
      <c r="H52" s="7" t="e">
        <f>VLOOKUP("spoSiteAverageSizeGBs", Summary!A1:B100, 2, FALSE)</f>
        <v>#N/A</v>
      </c>
      <c r="I52" s="7"/>
      <c r="J52" s="7"/>
      <c r="K52" s="7" t="e">
        <f>VLOOKUP("spoSiteTotalSizeGBs", Summary!A1:B100, 2, FALSE)</f>
        <v>#N/A</v>
      </c>
      <c r="L52" s="7"/>
      <c r="M52" s="7"/>
      <c r="N52" s="13" t="e">
        <f>VLOOKUP("spoSiteNumLicenses", Summary!A1:B100, 2, FALSE)</f>
        <v>#N/A</v>
      </c>
      <c r="O52" s="7"/>
      <c r="P52" s="7"/>
      <c r="Q52" s="12" t="s">
        <v>28</v>
      </c>
      <c r="R52" s="7"/>
    </row>
    <row r="53" spans="2:18" ht="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3"/>
      <c r="O53" s="7"/>
      <c r="P53" s="7"/>
      <c r="Q53" s="13"/>
      <c r="R53" s="7"/>
    </row>
    <row r="54" spans="2:18" ht="18">
      <c r="B54" s="7"/>
      <c r="C54" s="16" t="s">
        <v>18</v>
      </c>
      <c r="D54" s="18" t="s">
        <v>36</v>
      </c>
      <c r="E54" s="7" t="e">
        <f>VLOOKUP("numUnifiedGroups", Summary!A1:B100, 2, FALSE)</f>
        <v>#N/A</v>
      </c>
      <c r="F54" s="7"/>
      <c r="G54" s="7"/>
      <c r="H54" s="7" t="e">
        <f>VLOOKUP("unifiedGroupAverageSizeGBs", Summary!A1:B100, 2, FALSE)</f>
        <v>#N/A</v>
      </c>
      <c r="I54" s="7"/>
      <c r="J54" s="7"/>
      <c r="K54" s="7" t="e">
        <f>VLOOKUP("unifiedGroupTotalSizeGBs", Summary!A1:B100, 2, FALSE)</f>
        <v>#N/A</v>
      </c>
      <c r="L54" s="7"/>
      <c r="M54" s="7"/>
      <c r="N54" s="13" t="e">
        <f>VLOOKUP("unifiedGroupNumLicenses", Summary!A1:B100, 2, FALSE)</f>
        <v>#N/A</v>
      </c>
      <c r="O54" s="7"/>
      <c r="P54" s="7"/>
      <c r="Q54" s="12" t="s">
        <v>29</v>
      </c>
      <c r="R54" s="7"/>
    </row>
    <row r="55" spans="2:18" ht="18">
      <c r="B55" s="7"/>
      <c r="C55" s="16"/>
      <c r="D55" s="7"/>
      <c r="E55" s="7"/>
      <c r="F55" s="7"/>
      <c r="G55" s="7"/>
      <c r="H55" s="11"/>
      <c r="I55" s="11"/>
      <c r="J55" s="7"/>
      <c r="K55" s="11"/>
      <c r="L55" s="11"/>
      <c r="M55" s="7"/>
      <c r="N55" s="12"/>
      <c r="O55" s="7"/>
      <c r="P55" s="7"/>
      <c r="Q55" s="13"/>
      <c r="R55" s="7"/>
    </row>
    <row r="56" spans="2:18" ht="18">
      <c r="B56" s="7"/>
      <c r="C56" s="16" t="s">
        <v>5</v>
      </c>
      <c r="D56" s="7"/>
      <c r="E56" s="7" t="e">
        <f>VLOOKUP("numMicrosoftTeams", Summary!A1:B100, 2, FALSE)</f>
        <v>#N/A</v>
      </c>
      <c r="F56" s="7"/>
      <c r="G56" s="7"/>
      <c r="H56" s="7" t="e">
        <f>VLOOKUP("microsoftTeamAverageSizeGBs", Summary!A1:B100, 2, FALSE)</f>
        <v>#N/A</v>
      </c>
      <c r="I56" s="7"/>
      <c r="J56" s="7"/>
      <c r="K56" s="7" t="e">
        <f>VLOOKUP("microsoftTeamTotalSizeGBs", Summary!A1:B100, 2, FALSE)</f>
        <v>#N/A</v>
      </c>
      <c r="L56" s="7"/>
      <c r="M56" s="7"/>
      <c r="N56" s="13" t="e">
        <f>VLOOKUP("microsoftTeamNumLicenses", Summary!A1:B100, 2, FALSE)</f>
        <v>#N/A</v>
      </c>
      <c r="O56" s="7"/>
      <c r="P56" s="7"/>
      <c r="Q56" s="12" t="s">
        <v>35</v>
      </c>
      <c r="R56" s="7"/>
    </row>
    <row r="57" spans="2:18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11"/>
      <c r="R57" s="7"/>
    </row>
    <row r="58" spans="2:18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11"/>
      <c r="R58" s="7"/>
    </row>
    <row r="60" spans="2:18" ht="26.25">
      <c r="B60" s="8" t="s">
        <v>19</v>
      </c>
      <c r="L60" s="8" t="s">
        <v>33</v>
      </c>
    </row>
    <row r="62" spans="2:18">
      <c r="B62" s="7"/>
      <c r="C62" s="7"/>
      <c r="D62" s="7"/>
      <c r="E62" s="7"/>
      <c r="F62" s="7"/>
      <c r="L62" s="7"/>
      <c r="M62" s="7"/>
      <c r="N62" s="7"/>
      <c r="O62" s="7"/>
      <c r="P62" s="7"/>
      <c r="Q62" s="7"/>
      <c r="R62" s="7"/>
    </row>
    <row r="63" spans="2:18" s="23" customFormat="1" ht="15.75">
      <c r="B63" s="19"/>
      <c r="C63" s="19"/>
      <c r="D63" s="19"/>
      <c r="E63" s="20" t="s">
        <v>25</v>
      </c>
      <c r="F63" s="19"/>
      <c r="L63" s="20"/>
      <c r="M63" s="19"/>
      <c r="N63" s="20" t="s">
        <v>23</v>
      </c>
      <c r="O63" s="20"/>
      <c r="P63" s="19"/>
      <c r="Q63" s="20" t="s">
        <v>38</v>
      </c>
      <c r="R63" s="19"/>
    </row>
    <row r="64" spans="2:18" ht="15.75">
      <c r="B64" s="7"/>
      <c r="C64" s="10"/>
      <c r="D64" s="7"/>
      <c r="E64" s="7"/>
      <c r="F64" s="7"/>
      <c r="L64" s="7"/>
      <c r="M64" s="7"/>
      <c r="N64" s="13"/>
      <c r="O64" s="7"/>
      <c r="P64" s="7"/>
      <c r="Q64" s="13"/>
      <c r="R64" s="7"/>
    </row>
    <row r="65" spans="2:18" ht="18">
      <c r="B65" s="7"/>
      <c r="C65" s="16" t="s">
        <v>7</v>
      </c>
      <c r="D65" s="7"/>
      <c r="E65" s="7" t="e">
        <f>VLOOKUP("numDomains", Summary!A1:B100, 2, FALSE)</f>
        <v>#N/A</v>
      </c>
      <c r="F65" s="7"/>
      <c r="L65" s="7"/>
      <c r="M65" s="7"/>
      <c r="N65" s="17" t="e">
        <f>VLOOKUP("numMailLicenses",  Summary!A1:B142, 2, FALSE)</f>
        <v>#N/A</v>
      </c>
      <c r="O65" s="7"/>
      <c r="P65" s="7"/>
      <c r="Q65" s="12" t="s">
        <v>49</v>
      </c>
      <c r="R65" s="7"/>
    </row>
    <row r="66" spans="2:18" ht="15">
      <c r="B66" s="7"/>
      <c r="C66" s="7"/>
      <c r="D66" s="7"/>
      <c r="E66" s="7"/>
      <c r="F66" s="7"/>
      <c r="L66" s="7"/>
      <c r="M66" s="7"/>
      <c r="N66" s="13"/>
      <c r="O66" s="7"/>
      <c r="P66" s="7"/>
      <c r="Q66" s="13"/>
      <c r="R66" s="7"/>
    </row>
    <row r="67" spans="2:18" ht="18">
      <c r="B67" s="7"/>
      <c r="C67" s="16" t="s">
        <v>20</v>
      </c>
      <c r="D67" s="7"/>
      <c r="E67" s="7" t="e">
        <f>VLOOKUP("numM365Licenses", Summary!A1:B100, 2, FALSE)</f>
        <v>#N/A</v>
      </c>
      <c r="F67" s="7"/>
      <c r="L67" s="7"/>
      <c r="M67" s="7"/>
      <c r="N67" s="17" t="e">
        <f>VLOOKUP("NumFileLicenses",  Summary!A1:B142, 2, FALSE)</f>
        <v>#N/A</v>
      </c>
      <c r="O67" s="7"/>
      <c r="P67" s="7"/>
      <c r="Q67" s="12" t="s">
        <v>48</v>
      </c>
      <c r="R67" s="7"/>
    </row>
    <row r="68" spans="2:18" ht="15">
      <c r="B68" s="7"/>
      <c r="C68" s="7"/>
      <c r="D68" s="7"/>
      <c r="E68" s="7"/>
      <c r="F68" s="7"/>
      <c r="L68" s="7"/>
      <c r="M68" s="7"/>
      <c r="N68" s="13"/>
      <c r="O68" s="7"/>
      <c r="P68" s="7"/>
      <c r="Q68" s="12"/>
      <c r="R68" s="7"/>
    </row>
    <row r="69" spans="2:18" ht="18">
      <c r="B69" s="7"/>
      <c r="C69" s="16" t="s">
        <v>21</v>
      </c>
      <c r="D69" s="7"/>
      <c r="E69" s="7" t="e">
        <f>VLOOKUP("numNonMailboxUsers", Summary!A1:B100, 2, FALSE)</f>
        <v>#N/A</v>
      </c>
      <c r="F69" s="7"/>
      <c r="L69" s="7"/>
      <c r="M69" s="7"/>
      <c r="N69" s="17" t="e">
        <f>VLOOKUP("NumPremiumLicenses",  Summary!A1:B144, 2, FALSE)</f>
        <v>#N/A</v>
      </c>
      <c r="O69" s="7"/>
      <c r="P69" s="7"/>
      <c r="Q69" s="12" t="s">
        <v>34</v>
      </c>
      <c r="R69" s="7"/>
    </row>
    <row r="70" spans="2:18" ht="15">
      <c r="B70" s="7"/>
      <c r="C70" s="7"/>
      <c r="D70" s="7"/>
      <c r="E70" s="7"/>
      <c r="F70" s="7"/>
      <c r="L70" s="7"/>
      <c r="M70" s="7"/>
      <c r="N70" s="13"/>
      <c r="O70" s="7"/>
      <c r="P70" s="7"/>
      <c r="Q70" s="13"/>
      <c r="R70" s="7"/>
    </row>
    <row r="71" spans="2:18" ht="18">
      <c r="B71" s="7"/>
      <c r="C71" s="16" t="s">
        <v>8</v>
      </c>
      <c r="D71" s="7"/>
      <c r="E71" s="7" t="e">
        <f>VLOOKUP("numGuestUsers", Summary!A1:B100, 2, FALSE)</f>
        <v>#N/A</v>
      </c>
      <c r="F71" s="7"/>
      <c r="L71" s="7"/>
      <c r="M71" s="7"/>
      <c r="N71" s="17" t="e">
        <f>VLOOKUP("archiveNumLicenses",  Summary!A1:B142, 2, FALSE)</f>
        <v>#N/A</v>
      </c>
      <c r="O71" s="7"/>
      <c r="P71" s="7"/>
      <c r="Q71" s="12" t="s">
        <v>16</v>
      </c>
      <c r="R71" s="7"/>
    </row>
    <row r="72" spans="2:18">
      <c r="B72" s="7"/>
      <c r="C72" s="7"/>
      <c r="D72" s="7"/>
      <c r="E72" s="7"/>
      <c r="F72" s="7"/>
      <c r="L72" s="7"/>
      <c r="M72" s="7"/>
      <c r="N72" s="7"/>
      <c r="O72" s="7"/>
      <c r="P72" s="7"/>
      <c r="Q72" s="7"/>
      <c r="R72" s="7"/>
    </row>
    <row r="73" spans="2:18" ht="18">
      <c r="B73" s="7"/>
      <c r="C73" s="16" t="s">
        <v>9</v>
      </c>
      <c r="D73" s="7"/>
      <c r="E73" s="7" t="e">
        <f>VLOOKUP("numOrgContacts", Summary!A1:B100, 2, FALSE)</f>
        <v>#N/A</v>
      </c>
      <c r="F73" s="7"/>
      <c r="L73" s="7"/>
      <c r="M73" s="7"/>
      <c r="N73" s="17" t="e">
        <f>VLOOKUP("spoSiteNumLicenses", Summary!A1:B113, 2, FALSE)</f>
        <v>#N/A</v>
      </c>
      <c r="O73" s="7"/>
      <c r="P73" s="7"/>
      <c r="Q73" s="12" t="s">
        <v>28</v>
      </c>
      <c r="R73" s="7"/>
    </row>
    <row r="74" spans="2:18" ht="18">
      <c r="B74" s="7"/>
      <c r="C74" s="16"/>
      <c r="D74" s="7"/>
      <c r="E74" s="7"/>
      <c r="F74" s="7"/>
      <c r="L74" s="7"/>
      <c r="M74" s="7"/>
      <c r="N74" s="13"/>
      <c r="O74" s="7"/>
      <c r="P74" s="7"/>
      <c r="Q74" s="13"/>
      <c r="R74" s="7"/>
    </row>
    <row r="75" spans="2:18" ht="18">
      <c r="B75" s="7"/>
      <c r="C75" s="16" t="s">
        <v>32</v>
      </c>
      <c r="D75" s="7"/>
      <c r="E75" s="7" t="e">
        <f>VLOOKUP("numDynamicDistributionLists",  Summary!A1:B147, 2, FALSE)</f>
        <v>#N/A</v>
      </c>
      <c r="F75" s="7"/>
      <c r="L75" s="7"/>
      <c r="M75" s="7"/>
      <c r="N75" s="17" t="e">
        <f>VLOOKUP("unifiedGroupNumLicenses", Summary!A1:B113, 2, FALSE)</f>
        <v>#N/A</v>
      </c>
      <c r="O75" s="7"/>
      <c r="P75" s="7"/>
      <c r="Q75" s="12" t="s">
        <v>29</v>
      </c>
      <c r="R75" s="7"/>
    </row>
    <row r="76" spans="2:18" ht="18">
      <c r="B76" s="7"/>
      <c r="C76" s="16"/>
      <c r="D76" s="7"/>
      <c r="E76" s="7"/>
      <c r="F76" s="7"/>
      <c r="L76" s="11"/>
      <c r="M76" s="7"/>
      <c r="N76" s="12"/>
      <c r="O76" s="7"/>
      <c r="P76" s="7"/>
      <c r="Q76" s="13"/>
      <c r="R76" s="7"/>
    </row>
    <row r="77" spans="2:18" ht="18">
      <c r="B77" s="7"/>
      <c r="C77" s="16" t="s">
        <v>10</v>
      </c>
      <c r="D77" s="7"/>
      <c r="E77" s="7" t="e">
        <f>VLOOKUP("numSecurityGroups", Summary!A1:B145, 2, FALSE)</f>
        <v>#N/A</v>
      </c>
      <c r="F77" s="7"/>
      <c r="L77" s="7"/>
      <c r="M77" s="7"/>
      <c r="N77" s="17" t="e">
        <f>VLOOKUP("microsoftTeamNumLicenses", Summary!A1:B113, 2, FALSE)</f>
        <v>#N/A</v>
      </c>
      <c r="O77" s="7"/>
      <c r="P77" s="7"/>
      <c r="Q77" s="12" t="s">
        <v>35</v>
      </c>
      <c r="R77" s="7"/>
    </row>
    <row r="78" spans="2:18" ht="18">
      <c r="B78" s="7"/>
      <c r="C78" s="16"/>
      <c r="D78" s="7"/>
      <c r="E78" s="7"/>
      <c r="F78" s="7"/>
      <c r="L78" s="7"/>
      <c r="M78" s="7"/>
      <c r="N78" s="7"/>
      <c r="O78" s="7"/>
      <c r="P78" s="7"/>
      <c r="Q78" s="11"/>
      <c r="R78" s="7"/>
    </row>
    <row r="79" spans="2:18" ht="15">
      <c r="B79" s="7"/>
      <c r="C79" s="7"/>
      <c r="D79" s="7"/>
      <c r="E79" s="7"/>
      <c r="F79" s="7"/>
      <c r="L79" s="7"/>
      <c r="M79" s="7"/>
      <c r="N79" s="17" t="e">
        <f>VLOOKUP("userMailboxNumLicenses", Summary!A3:B115, 2, FALSE)</f>
        <v>#N/A</v>
      </c>
      <c r="O79" s="7"/>
      <c r="P79" s="7"/>
      <c r="Q79" s="12" t="s">
        <v>51</v>
      </c>
      <c r="R79" s="7"/>
    </row>
    <row r="80" spans="2:18">
      <c r="B80" s="7"/>
      <c r="C80" s="7"/>
      <c r="D80" s="7"/>
      <c r="E80" s="7"/>
      <c r="F80" s="7"/>
      <c r="L80" s="7"/>
      <c r="M80" s="7"/>
      <c r="N80" s="7"/>
      <c r="O80" s="7"/>
      <c r="P80" s="7"/>
      <c r="Q80" s="11"/>
      <c r="R80" s="7"/>
    </row>
  </sheetData>
  <hyperlinks>
    <hyperlink ref="C16" location="UserMailboxes!A1" display="User Mailboxes" xr:uid="{C5739071-02A7-4A76-AF00-302A6F528243}"/>
    <hyperlink ref="C18" location="SharedMailboxes!A1" display="Shared Mailboxes" xr:uid="{1B00A812-947A-4E67-AA8F-E58632AAAF7C}"/>
    <hyperlink ref="C20" location="RoomsEquiments!A1" display="Rooms and Equipments" xr:uid="{EB671D36-E8FE-4DB7-A972-4ADA92CA9BC9}"/>
    <hyperlink ref="C22" location="Archives!A1" display="Archive" xr:uid="{29D28465-3F99-44CE-B49F-F08B743E025F}"/>
    <hyperlink ref="C26" location="DistributionGroups!A1" display="Distribution Lists" xr:uid="{816696B0-34E3-4C59-B3AB-8A343893862F}"/>
    <hyperlink ref="C28" location="MailEnabledSecurityGroups!A1" display="Mail-Enable Security Groups" xr:uid="{3C11CEE3-C1D7-432E-87CD-AC75C6D41E99}"/>
    <hyperlink ref="C38" location="ActiveOneDrives!A1" display="Active OneDrive" xr:uid="{29752768-7B49-49B4-90DB-7AB508016898}"/>
    <hyperlink ref="C40" location="TerminatedOneDrives!A1" display="Terminated OneDrive" xr:uid="{AAA12FE5-6978-4F6F-95E9-FBA13FE76A26}"/>
    <hyperlink ref="C42" location="EmptyOneDrives!A1" display="Empty OneDrive" xr:uid="{799E3237-F3B5-4A3A-AE54-E2F677F92F10}"/>
    <hyperlink ref="C52" location="SPOSites!A1" display="SharePoint Sites" xr:uid="{8C02DF98-ED56-4DF9-9E2A-BFD32A95F7AA}"/>
    <hyperlink ref="C54" location="UnifiedGroups!A1" display="Unified Groups" xr:uid="{7F94915C-992B-46EF-A023-5E2E0B0D121B}"/>
    <hyperlink ref="C56" location="MicrosoftTeams!A1" display="Microsoft Teams" xr:uid="{5F33C2CA-907C-44D5-8E98-86750036798E}"/>
    <hyperlink ref="C65" location="Domains!A1" display="Domains" xr:uid="{D85990E6-FB96-434B-BDA4-42D61DB6FEC2}"/>
    <hyperlink ref="C67" location="Microsoft365Licenses!A1" display="M365 Licenses" xr:uid="{E4C288E7-46A1-48BD-A53B-F3B895B2DD8B}"/>
    <hyperlink ref="C69" location="NonMailboxUsers!A1" display="Non-Mailbox users" xr:uid="{A8E2F76C-3F91-4E6C-9B0A-B7A1FCE1F7C0}"/>
    <hyperlink ref="C71" location="GuestUsers!A1" display="Guest Users" xr:uid="{E8065C39-EB9B-4EE9-BBDE-75DF1B48A872}"/>
    <hyperlink ref="C73" location="OrganizationalContacts!A1" display="Organizational Contacts" xr:uid="{546D4DE9-6116-47C4-A4B7-53C79FAC9D51}"/>
    <hyperlink ref="C24" location="InactiveMailboxes!A1" display="Inactive Mailboxes" xr:uid="{E4C655DB-CCC4-4D62-85BB-27B5CC23D9A1}"/>
    <hyperlink ref="C77" location="SecurityGroups!A1" display="Security Groups" xr:uid="{0FC998C0-4441-45ED-85BD-E4FF4E7CD658}"/>
    <hyperlink ref="C75" location="DynamicDistributionGroups!A1" display="Dynamic Distribution Lists" xr:uid="{7EC11A3A-BDE2-43EB-99DE-10D2658D0CFF}"/>
    <hyperlink ref="D52" location="SPODocumentLibraries!A1" display="SPO Doc Libraries" xr:uid="{89BBC828-9C09-4F1E-B8DB-5C249F469E38}"/>
    <hyperlink ref="D54" location="UnifiedGroupDocumentLibraries!A1" display="Document Libraries" xr:uid="{FC95B2D3-D413-41E5-AF20-E16A7CE97001}"/>
    <hyperlink ref="D16" location="UserMailboxesOnHold!A1" display="On-Hold" xr:uid="{A078113B-D731-4A99-A87B-480899BB9389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56201-788D-4253-88C1-26163C818E8F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78672ECC-22C6-4717-ADD6-018179211E8F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workbookViewId="0"/>
  </sheetViews>
  <sheetFormatPr defaultColWidth="9" defaultRowHeight="15"/>
  <cols>
    <col min="1" max="11" width="22.375" style="2" customWidth="1"/>
    <col min="12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728D9323-F445-40A9-94E4-0ADD1E3A2E1F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B64D-D224-4B4E-91A2-9161FF9AD13E}">
  <dimension ref="A1:B1"/>
  <sheetViews>
    <sheetView workbookViewId="0"/>
  </sheetViews>
  <sheetFormatPr defaultColWidth="9" defaultRowHeight="15"/>
  <cols>
    <col min="1" max="11" width="22.375" style="2" customWidth="1"/>
    <col min="12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275E748B-AC4F-40C5-A947-9D9AC5B0CEE9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"/>
  <sheetViews>
    <sheetView workbookViewId="0"/>
  </sheetViews>
  <sheetFormatPr defaultColWidth="9" defaultRowHeight="15"/>
  <cols>
    <col min="1" max="7" width="32" style="2" customWidth="1"/>
    <col min="8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98F98B1D-0C1D-46CD-AF7A-C1655CD7DAF0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"/>
  <sheetViews>
    <sheetView workbookViewId="0"/>
  </sheetViews>
  <sheetFormatPr defaultColWidth="9" defaultRowHeight="15"/>
  <cols>
    <col min="1" max="1" width="25" style="2" customWidth="1"/>
    <col min="2" max="2" width="27.375" style="2" customWidth="1"/>
    <col min="3" max="3" width="18.875" style="2" customWidth="1"/>
    <col min="4" max="4" width="24.625" style="2" customWidth="1"/>
    <col min="5" max="5" width="25.5" style="2" customWidth="1"/>
    <col min="6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62741A5B-6FBF-48E8-9641-5533B5C9F6C3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D3C58-0E90-4803-81C2-74030F92CA8C}">
  <dimension ref="A1:B1"/>
  <sheetViews>
    <sheetView workbookViewId="0"/>
  </sheetViews>
  <sheetFormatPr defaultColWidth="9" defaultRowHeight="15"/>
  <cols>
    <col min="1" max="1" width="19" style="2" customWidth="1"/>
    <col min="2" max="2" width="30.25" style="2" customWidth="1"/>
    <col min="3" max="3" width="38.625" style="2" customWidth="1"/>
    <col min="4" max="4" width="11.75" style="2" bestFit="1" customWidth="1"/>
    <col min="5" max="16384" width="9" style="2"/>
  </cols>
  <sheetData>
    <row r="1" spans="1:2">
      <c r="A1" s="1" t="s">
        <v>3</v>
      </c>
      <c r="B1" s="1"/>
    </row>
  </sheetData>
  <hyperlinks>
    <hyperlink ref="A1" location="Dashboard!A1" display="Back to Dashboard" xr:uid="{B6117F4E-EFA6-4090-8733-98C8B7BC23B8}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2D4A8-8894-475A-B165-655EBF92FD53}">
  <dimension ref="A1:B1"/>
  <sheetViews>
    <sheetView workbookViewId="0">
      <selection activeCell="B7" sqref="B7"/>
    </sheetView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5E35C8F5-575B-4354-B837-56C17CF6F7CC}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7F48-A199-44E2-92D7-E2C91D2F3BB2}">
  <dimension ref="A1:B1"/>
  <sheetViews>
    <sheetView workbookViewId="0"/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6C38F7EA-65B7-4E00-ACD3-1A18B3B570D7}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F5BEA-94E9-4D3C-A5F9-E950627B49BD}">
  <dimension ref="A1:B1"/>
  <sheetViews>
    <sheetView workbookViewId="0"/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133C1DE9-7851-4688-AD7C-73189908E240}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2397F-8797-45D0-9B7D-22D9D7604687}">
  <dimension ref="A1:B1"/>
  <sheetViews>
    <sheetView workbookViewId="0"/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067B2E0E-F796-4C00-820D-0B5FEA8E4636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"/>
  <sheetViews>
    <sheetView zoomScale="130" zoomScaleNormal="130" workbookViewId="0">
      <selection activeCell="A2" sqref="A2:XFD2"/>
    </sheetView>
  </sheetViews>
  <sheetFormatPr defaultRowHeight="14.25"/>
  <cols>
    <col min="1" max="1" width="66" customWidth="1"/>
    <col min="2" max="2" width="14" customWidth="1"/>
  </cols>
  <sheetData>
    <row r="1" spans="1:2" ht="15">
      <c r="A1" s="2" t="s">
        <v>0</v>
      </c>
      <c r="B1" s="2" t="s">
        <v>1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8AD4F-6526-4FCC-8BEA-B740F2BB3B3E}">
  <dimension ref="A1:B1"/>
  <sheetViews>
    <sheetView workbookViewId="0"/>
  </sheetViews>
  <sheetFormatPr defaultColWidth="9" defaultRowHeight="15"/>
  <cols>
    <col min="1" max="1" width="15.125" style="2" bestFit="1" customWidth="1"/>
    <col min="2" max="2" width="39.25" style="2" customWidth="1"/>
    <col min="3" max="3" width="11.5" style="2" bestFit="1" customWidth="1"/>
    <col min="4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8A1543F3-0E9B-40C1-BEDF-7DB4E85A3F2D}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A11EE-6792-44B0-854B-B3088DCEEB10}">
  <dimension ref="A1:B1"/>
  <sheetViews>
    <sheetView workbookViewId="0">
      <selection activeCell="K26" sqref="K26"/>
    </sheetView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F46E2C3E-C13E-46B5-AF87-1CCCA8A0F54A}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CD3B8-B874-45F5-BBBD-256C518D5A9D}">
  <dimension ref="A1:B1"/>
  <sheetViews>
    <sheetView workbookViewId="0"/>
  </sheetViews>
  <sheetFormatPr defaultColWidth="9" defaultRowHeight="15"/>
  <cols>
    <col min="1" max="1" width="20" style="2" customWidth="1"/>
    <col min="2" max="2" width="21.125" style="2" customWidth="1"/>
    <col min="3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728839F5-4848-4BB0-BEB8-FED18EEBB1CC}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"/>
  <sheetViews>
    <sheetView workbookViewId="0"/>
  </sheetViews>
  <sheetFormatPr defaultColWidth="9" defaultRowHeight="15"/>
  <cols>
    <col min="1" max="1" width="11.375" style="2" customWidth="1"/>
    <col min="2" max="2" width="22" style="2" customWidth="1"/>
    <col min="3" max="4" width="28.375" style="2" customWidth="1"/>
    <col min="5" max="5" width="18.5" style="2" customWidth="1"/>
    <col min="6" max="9" width="26.875" style="2" customWidth="1"/>
    <col min="10" max="10" width="28.375" style="2" customWidth="1"/>
    <col min="11" max="11" width="38.375" style="2" customWidth="1"/>
    <col min="12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7BE0000A-AA52-402E-B86C-D026ADFEA12D}"/>
  </hyperlink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4A8CA-1E65-48BC-99B2-220F3771CE71}">
  <dimension ref="A1:B1"/>
  <sheetViews>
    <sheetView workbookViewId="0"/>
  </sheetViews>
  <sheetFormatPr defaultColWidth="9" defaultRowHeight="15"/>
  <cols>
    <col min="1" max="1" width="23.375" style="2" customWidth="1"/>
    <col min="2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B8C1E7F1-557A-4CFC-B721-4FAD52A55E51}"/>
  </hyperlink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E78CD-9E25-4D00-82B6-EEF7082F2F48}">
  <dimension ref="A1:B1"/>
  <sheetViews>
    <sheetView workbookViewId="0"/>
  </sheetViews>
  <sheetFormatPr defaultColWidth="9" defaultRowHeight="15"/>
  <cols>
    <col min="1" max="1" width="11" style="2" bestFit="1" customWidth="1"/>
    <col min="2" max="2" width="9.375" style="2" bestFit="1" customWidth="1"/>
    <col min="3" max="3" width="9.375" style="2" customWidth="1"/>
    <col min="4" max="4" width="20" style="2" bestFit="1" customWidth="1"/>
    <col min="5" max="5" width="16.75" style="2" bestFit="1" customWidth="1"/>
    <col min="6" max="6" width="28" style="2" bestFit="1" customWidth="1"/>
    <col min="7" max="7" width="22" style="2" bestFit="1" customWidth="1"/>
    <col min="8" max="8" width="23.25" style="2" bestFit="1" customWidth="1"/>
    <col min="9" max="9" width="17.25" style="2" bestFit="1" customWidth="1"/>
    <col min="10" max="10" width="18.625" style="2" bestFit="1" customWidth="1"/>
    <col min="11" max="11" width="26.25" style="2" bestFit="1" customWidth="1"/>
    <col min="12" max="12" width="31.5" style="2" bestFit="1" customWidth="1"/>
    <col min="13" max="13" width="19.5" style="2" bestFit="1" customWidth="1"/>
    <col min="14" max="14" width="21.5" style="2" bestFit="1" customWidth="1"/>
    <col min="15" max="15" width="23" style="2" bestFit="1" customWidth="1"/>
    <col min="16" max="16" width="16.5" style="2" bestFit="1" customWidth="1"/>
    <col min="17" max="17" width="18.625" style="2" bestFit="1" customWidth="1"/>
    <col min="18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E279E343-90C8-4DB8-86CC-16A8B059890F}"/>
  </hyperlink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17B7B-B8B4-4F1D-9174-703EB45FF3B9}">
  <dimension ref="A1:B1"/>
  <sheetViews>
    <sheetView workbookViewId="0"/>
  </sheetViews>
  <sheetFormatPr defaultColWidth="9" defaultRowHeight="15"/>
  <cols>
    <col min="1" max="1" width="11" style="2" bestFit="1" customWidth="1"/>
    <col min="2" max="2" width="9.375" style="2" bestFit="1" customWidth="1"/>
    <col min="3" max="3" width="9.375" style="2" customWidth="1"/>
    <col min="4" max="4" width="20" style="2" bestFit="1" customWidth="1"/>
    <col min="5" max="5" width="16.75" style="2" bestFit="1" customWidth="1"/>
    <col min="6" max="6" width="28" style="2" bestFit="1" customWidth="1"/>
    <col min="7" max="7" width="22" style="2" bestFit="1" customWidth="1"/>
    <col min="8" max="8" width="23.25" style="2" bestFit="1" customWidth="1"/>
    <col min="9" max="9" width="17.25" style="2" bestFit="1" customWidth="1"/>
    <col min="10" max="10" width="18.625" style="2" bestFit="1" customWidth="1"/>
    <col min="11" max="11" width="26.25" style="2" bestFit="1" customWidth="1"/>
    <col min="12" max="12" width="31.5" style="2" bestFit="1" customWidth="1"/>
    <col min="13" max="13" width="19.5" style="2" bestFit="1" customWidth="1"/>
    <col min="14" max="14" width="21.5" style="2" bestFit="1" customWidth="1"/>
    <col min="15" max="15" width="23" style="2" bestFit="1" customWidth="1"/>
    <col min="16" max="16" width="16.5" style="2" bestFit="1" customWidth="1"/>
    <col min="17" max="17" width="18.625" style="2" bestFit="1" customWidth="1"/>
    <col min="18" max="16384" width="9" style="2"/>
  </cols>
  <sheetData>
    <row r="1" spans="1:2">
      <c r="A1" s="1" t="s">
        <v>3</v>
      </c>
      <c r="B1" s="3"/>
    </row>
  </sheetData>
  <hyperlinks>
    <hyperlink ref="A1" location="Dashboard!A1" display="Back to Dashboard" xr:uid="{3D3AA2A5-58C0-41E4-B054-F693E0CC5CE5}"/>
  </hyperlink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60C3-0FF0-403D-8BD3-ECC5D9614CFD}">
  <dimension ref="A1"/>
  <sheetViews>
    <sheetView workbookViewId="0"/>
  </sheetViews>
  <sheetFormatPr defaultColWidth="9" defaultRowHeight="15"/>
  <cols>
    <col min="1" max="1" width="35.375" style="2" customWidth="1"/>
    <col min="2" max="2" width="47.375" style="2" customWidth="1"/>
    <col min="3" max="3" width="21.5" style="2" customWidth="1"/>
    <col min="4" max="4" width="66.375" style="2" customWidth="1"/>
    <col min="5" max="5" width="21.875" style="2" customWidth="1"/>
    <col min="6" max="16384" width="9" style="2"/>
  </cols>
  <sheetData>
    <row r="1" spans="1:1">
      <c r="A1" s="1" t="s">
        <v>3</v>
      </c>
    </row>
  </sheetData>
  <hyperlinks>
    <hyperlink ref="A1" location="Dashboard!A1" display="Back to Dashboard" xr:uid="{E3C35996-B884-44CA-9C7F-2E2C846A380C}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5DBEF-9CA1-4015-8A74-3ED6C45B5257}">
  <dimension ref="A1:B2"/>
  <sheetViews>
    <sheetView workbookViewId="0"/>
  </sheetViews>
  <sheetFormatPr defaultColWidth="9" defaultRowHeight="15"/>
  <cols>
    <col min="1" max="1" width="11" style="2" customWidth="1"/>
    <col min="2" max="16384" width="9" style="2"/>
  </cols>
  <sheetData>
    <row r="1" spans="1:2">
      <c r="A1" s="1" t="s">
        <v>3</v>
      </c>
      <c r="B1" s="4"/>
    </row>
    <row r="2" spans="1:2">
      <c r="A2" s="2" t="s">
        <v>2</v>
      </c>
    </row>
  </sheetData>
  <hyperlinks>
    <hyperlink ref="A1" location="Dashboard!A1" display="Back to Dashboard" xr:uid="{86771217-D4F2-4539-90C6-A7E26D1FC6EC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6E3B6-3D2B-4201-B1FF-BA3EE28FCB7C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FE2450A3-2A2F-41BA-9BDA-F7EE39AD359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69D0-89DC-404A-9657-85DA85413150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E086E6EA-2022-4860-ACEB-214D126D1AC5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421E-D391-4CBB-A711-67CA4E98BC52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C30194AB-30CD-4609-B608-AA97B6F1EB1B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C43348CA-643E-46D1-88D3-DF856CF82089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A693-F3FF-4A8A-A07E-F511859C2FE7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E271E33C-9FF4-42B3-A5C8-26FBA653A1EC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064E3-C94D-4C96-8173-7756F2805EB3}">
  <dimension ref="A1"/>
  <sheetViews>
    <sheetView workbookViewId="0">
      <selection activeCell="E31" sqref="E31"/>
    </sheetView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40733580-6561-4A2F-812C-3C9B7BF5E007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2F3A0-47C7-4D37-AF2C-D86D315410AF}">
  <dimension ref="A1"/>
  <sheetViews>
    <sheetView workbookViewId="0"/>
  </sheetViews>
  <sheetFormatPr defaultColWidth="9" defaultRowHeight="15"/>
  <cols>
    <col min="1" max="1" width="25" style="2" customWidth="1"/>
    <col min="2" max="2" width="22.625" style="2" customWidth="1"/>
    <col min="3" max="3" width="27.375" style="2" customWidth="1"/>
    <col min="4" max="4" width="27.875" style="2" customWidth="1"/>
    <col min="5" max="5" width="26.75" style="2" customWidth="1"/>
    <col min="6" max="6" width="19.375" style="2" customWidth="1"/>
    <col min="7" max="7" width="14" style="2" customWidth="1"/>
    <col min="8" max="8" width="14.625" style="2" customWidth="1"/>
    <col min="9" max="9" width="20.625" style="2" customWidth="1"/>
    <col min="10" max="16384" width="9" style="2"/>
  </cols>
  <sheetData>
    <row r="1" spans="1:1">
      <c r="A1" s="1" t="s">
        <v>3</v>
      </c>
    </row>
  </sheetData>
  <hyperlinks>
    <hyperlink ref="A1" location="Dashboard!A1" display="Back to Dashboard" xr:uid="{6F301F15-397F-49CE-A253-B7CA126CEC02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DashBoard</vt:lpstr>
      <vt:lpstr>Summary</vt:lpstr>
      <vt:lpstr>Domains</vt:lpstr>
      <vt:lpstr>UserMailboxes</vt:lpstr>
      <vt:lpstr>UserMailboxesOnHold</vt:lpstr>
      <vt:lpstr>SharedMailboxes</vt:lpstr>
      <vt:lpstr>EmptyMailboxes</vt:lpstr>
      <vt:lpstr>RoomsEquiments</vt:lpstr>
      <vt:lpstr>Archives</vt:lpstr>
      <vt:lpstr>InactiveMailboxes</vt:lpstr>
      <vt:lpstr>DistributionGroups</vt:lpstr>
      <vt:lpstr>DynamicDistributionGroups</vt:lpstr>
      <vt:lpstr>MailEnabledSecurityGroups</vt:lpstr>
      <vt:lpstr>SecurityGroups</vt:lpstr>
      <vt:lpstr>ActiveOneDrives</vt:lpstr>
      <vt:lpstr>TerminatedOneDrives</vt:lpstr>
      <vt:lpstr>EmptyOneDrives</vt:lpstr>
      <vt:lpstr>SPOSites</vt:lpstr>
      <vt:lpstr>SPODocumentLibraries</vt:lpstr>
      <vt:lpstr>UnifiedGroups</vt:lpstr>
      <vt:lpstr>UnifiedGroupMailboxes</vt:lpstr>
      <vt:lpstr>UnifiedGroupDocumentLibraries</vt:lpstr>
      <vt:lpstr>MicrosoftTeams</vt:lpstr>
      <vt:lpstr>Microsoft365Licenses</vt:lpstr>
      <vt:lpstr>NonMailboxUsers</vt:lpstr>
      <vt:lpstr>GuestUsers</vt:lpstr>
      <vt:lpstr>OrganizationalContacts</vt:lpstr>
      <vt:lpstr>Errors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Lawrence Lim</dc:creator>
  <cp:lastModifiedBy>Pablo Galan</cp:lastModifiedBy>
  <cp:lastPrinted>2019-10-15T06:51:14Z</cp:lastPrinted>
  <dcterms:created xsi:type="dcterms:W3CDTF">2019-09-26T03:41:10Z</dcterms:created>
  <dcterms:modified xsi:type="dcterms:W3CDTF">2023-05-31T15:56:33Z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b249392-db34-4702-bcae-6414bebae45c_Enabled">
    <vt:lpwstr>True</vt:lpwstr>
  </property>
  <property fmtid="{D5CDD505-2E9C-101B-9397-08002B2CF9AE}" pid="3" name="MSIP_Label_1b249392-db34-4702-bcae-6414bebae45c_SiteId">
    <vt:lpwstr>6690473e-14f0-4f77-bf88-2ae5ade8746c</vt:lpwstr>
  </property>
  <property fmtid="{D5CDD505-2E9C-101B-9397-08002B2CF9AE}" pid="4" name="MSIP_Label_1b249392-db34-4702-bcae-6414bebae45c_Owner">
    <vt:lpwstr>yshen@bittitan.com</vt:lpwstr>
  </property>
  <property fmtid="{D5CDD505-2E9C-101B-9397-08002B2CF9AE}" pid="5" name="MSIP_Label_1b249392-db34-4702-bcae-6414bebae45c_SetDate">
    <vt:lpwstr>2019-09-11T07:23:54.0767787Z</vt:lpwstr>
  </property>
  <property fmtid="{D5CDD505-2E9C-101B-9397-08002B2CF9AE}" pid="6" name="MSIP_Label_1b249392-db34-4702-bcae-6414bebae45c_Name">
    <vt:lpwstr>General</vt:lpwstr>
  </property>
  <property fmtid="{D5CDD505-2E9C-101B-9397-08002B2CF9AE}" pid="7" name="MSIP_Label_1b249392-db34-4702-bcae-6414bebae45c_Application">
    <vt:lpwstr>Microsoft Azure Information Protection</vt:lpwstr>
  </property>
  <property fmtid="{D5CDD505-2E9C-101B-9397-08002B2CF9AE}" pid="8" name="MSIP_Label_1b249392-db34-4702-bcae-6414bebae45c_ActionId">
    <vt:lpwstr>89b54577-8e85-4b5a-99dc-a73890bc3b7c</vt:lpwstr>
  </property>
  <property fmtid="{D5CDD505-2E9C-101B-9397-08002B2CF9AE}" pid="9" name="MSIP_Label_1b249392-db34-4702-bcae-6414bebae45c_Extended_MSFT_Method">
    <vt:lpwstr>Manual</vt:lpwstr>
  </property>
  <property fmtid="{D5CDD505-2E9C-101B-9397-08002B2CF9AE}" pid="10" name="Sensitivity">
    <vt:lpwstr>General</vt:lpwstr>
  </property>
</Properties>
</file>